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117\stipendi\PREVISIONE ANNO 2019-2021\"/>
    </mc:Choice>
  </mc:AlternateContent>
  <xr:revisionPtr revIDLastSave="0" documentId="13_ncr:1_{9F897E96-2ACF-4042-B2FA-3BAFC3B1B155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ANNO 2019" sheetId="18" r:id="rId1"/>
    <sheet name="ANNO 2020" sheetId="21" r:id="rId2"/>
    <sheet name="ANNO 2021" sheetId="20" r:id="rId3"/>
  </sheets>
  <definedNames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0" l="1"/>
  <c r="C9" i="20" l="1"/>
  <c r="C5" i="21"/>
  <c r="C5" i="20"/>
  <c r="C6" i="20"/>
  <c r="C6" i="21"/>
  <c r="C4" i="20"/>
  <c r="C9" i="21"/>
  <c r="C8" i="21"/>
  <c r="C4" i="21"/>
  <c r="C6" i="18"/>
  <c r="C5" i="18"/>
  <c r="C4" i="18"/>
  <c r="B6" i="18" l="1"/>
  <c r="B5" i="18"/>
  <c r="B4" i="18"/>
  <c r="D4" i="20" l="1"/>
  <c r="D4" i="21"/>
  <c r="D8" i="21"/>
  <c r="D9" i="21"/>
  <c r="D8" i="18"/>
  <c r="C8" i="18" s="1"/>
  <c r="D4" i="18" l="1"/>
  <c r="D5" i="18"/>
  <c r="D6" i="18"/>
  <c r="D9" i="18"/>
  <c r="D5" i="21"/>
  <c r="D6" i="21"/>
  <c r="E10" i="21" l="1"/>
  <c r="D10" i="20"/>
  <c r="C10" i="20" s="1"/>
  <c r="D10" i="21"/>
  <c r="C10" i="21"/>
  <c r="D10" i="18"/>
  <c r="C10" i="18" s="1"/>
  <c r="E9" i="18" l="1"/>
  <c r="D9" i="20"/>
  <c r="E9" i="20" s="1"/>
  <c r="D8" i="20"/>
  <c r="D5" i="20"/>
  <c r="D6" i="20"/>
  <c r="E9" i="21"/>
  <c r="E8" i="21"/>
  <c r="E6" i="21"/>
  <c r="E5" i="21"/>
  <c r="B7" i="21"/>
  <c r="E4" i="21" l="1"/>
  <c r="C7" i="21"/>
  <c r="C11" i="21" s="1"/>
  <c r="B11" i="21"/>
  <c r="D7" i="21"/>
  <c r="D11" i="21" s="1"/>
  <c r="E10" i="20"/>
  <c r="E8" i="20"/>
  <c r="B7" i="20"/>
  <c r="B11" i="20" s="1"/>
  <c r="E6" i="20"/>
  <c r="E5" i="20"/>
  <c r="E7" i="21" l="1"/>
  <c r="E11" i="21" s="1"/>
  <c r="E4" i="20"/>
  <c r="C7" i="20"/>
  <c r="D7" i="20"/>
  <c r="D11" i="20" s="1"/>
  <c r="E7" i="20" l="1"/>
  <c r="E11" i="20" s="1"/>
  <c r="C11" i="20"/>
  <c r="E8" i="18" l="1"/>
  <c r="E4" i="18"/>
  <c r="E5" i="18"/>
  <c r="E6" i="18"/>
  <c r="B7" i="18"/>
  <c r="B11" i="18" s="1"/>
  <c r="E10" i="18" l="1"/>
  <c r="C7" i="18"/>
  <c r="C11" i="18" s="1"/>
  <c r="D7" i="18"/>
  <c r="D11" i="18" s="1"/>
  <c r="E7" i="18" l="1"/>
  <c r="E11" i="18" s="1"/>
</calcChain>
</file>

<file path=xl/sharedStrings.xml><?xml version="1.0" encoding="utf-8"?>
<sst xmlns="http://schemas.openxmlformats.org/spreadsheetml/2006/main" count="45" uniqueCount="18">
  <si>
    <t>IRAP</t>
  </si>
  <si>
    <t>RICERCATORI</t>
  </si>
  <si>
    <t>TECNICI-AMMINISTRATIVI</t>
  </si>
  <si>
    <t>TOTALE DOCENTI</t>
  </si>
  <si>
    <t>ASSOCIATI</t>
  </si>
  <si>
    <t>ORDINARI</t>
  </si>
  <si>
    <t>RETRIBUZIONI</t>
  </si>
  <si>
    <t>ONERI CARICO ENTE</t>
  </si>
  <si>
    <t>RETRIBUZIONI+ONERI+IRAP</t>
  </si>
  <si>
    <t>DIRETTORE GENERALE</t>
  </si>
  <si>
    <t xml:space="preserve">PREVISIONE COSTO DEL PERSONALE </t>
  </si>
  <si>
    <t>ANNO 2019</t>
  </si>
  <si>
    <t>ANNO 2020</t>
  </si>
  <si>
    <t>ANNO 2021</t>
  </si>
  <si>
    <t>TOTALE COSTO PERSONALE</t>
  </si>
  <si>
    <t xml:space="preserve">TOTALE COSTO PERSONALE </t>
  </si>
  <si>
    <t>COLLABORATORI ED ESPERTI LINGUISTICI</t>
  </si>
  <si>
    <t>elaborazione a settembre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</si>
</sst>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2" applyNumberFormat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8" fillId="28" borderId="2" applyNumberFormat="0" applyAlignment="0" applyProtection="0"/>
    <xf numFmtId="0" fontId="9" fillId="29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 wrapText="1"/>
    </xf>
    <xf numFmtId="4" fontId="20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 wrapText="1"/>
    </xf>
    <xf numFmtId="4" fontId="21" fillId="0" borderId="0" xfId="0" applyNumberFormat="1" applyFont="1" applyAlignment="1">
      <alignment horizontal="center"/>
    </xf>
    <xf numFmtId="0" fontId="23" fillId="0" borderId="1" xfId="0" applyFont="1" applyBorder="1" applyAlignment="1">
      <alignment horizontal="center" wrapText="1"/>
    </xf>
    <xf numFmtId="4" fontId="23" fillId="0" borderId="1" xfId="0" applyNumberFormat="1" applyFont="1" applyBorder="1" applyAlignment="1">
      <alignment horizontal="center" wrapText="1"/>
    </xf>
    <xf numFmtId="0" fontId="24" fillId="0" borderId="1" xfId="0" applyFont="1" applyBorder="1"/>
    <xf numFmtId="4" fontId="24" fillId="0" borderId="1" xfId="0" applyNumberFormat="1" applyFont="1" applyBorder="1"/>
    <xf numFmtId="0" fontId="23" fillId="0" borderId="1" xfId="0" applyFont="1" applyBorder="1" applyAlignment="1">
      <alignment horizontal="right"/>
    </xf>
    <xf numFmtId="4" fontId="23" fillId="0" borderId="1" xfId="0" applyNumberFormat="1" applyFont="1" applyBorder="1"/>
    <xf numFmtId="4" fontId="26" fillId="0" borderId="0" xfId="0" applyNumberFormat="1" applyFont="1" applyAlignment="1">
      <alignment horizontal="center"/>
    </xf>
    <xf numFmtId="0" fontId="24" fillId="0" borderId="0" xfId="0" applyFont="1"/>
    <xf numFmtId="4" fontId="25" fillId="0" borderId="0" xfId="0" applyNumberFormat="1" applyFont="1" applyAlignment="1">
      <alignment horizontal="center"/>
    </xf>
    <xf numFmtId="0" fontId="23" fillId="0" borderId="0" xfId="0" applyFont="1"/>
    <xf numFmtId="4" fontId="24" fillId="0" borderId="0" xfId="0" applyNumberFormat="1" applyFont="1"/>
    <xf numFmtId="0" fontId="23" fillId="0" borderId="12" xfId="0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/>
    <xf numFmtId="49" fontId="22" fillId="0" borderId="11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 xr:uid="{00000000-0005-0000-0000-00001E000000}"/>
    <cellStyle name="Nota 2" xfId="31" xr:uid="{00000000-0005-0000-0000-00001F000000}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workbookViewId="0">
      <selection activeCell="A16" sqref="A16"/>
    </sheetView>
  </sheetViews>
  <sheetFormatPr defaultRowHeight="11.25" x14ac:dyDescent="0.2"/>
  <cols>
    <col min="1" max="1" width="51.5703125" style="1" bestFit="1" customWidth="1"/>
    <col min="2" max="2" width="16.5703125" style="3" customWidth="1"/>
    <col min="3" max="3" width="17.42578125" style="3" customWidth="1"/>
    <col min="4" max="4" width="12.140625" style="3" customWidth="1"/>
    <col min="5" max="5" width="21.42578125" style="1" customWidth="1"/>
    <col min="6" max="6" width="10.85546875" style="5" bestFit="1" customWidth="1"/>
    <col min="7" max="16384" width="9.140625" style="1"/>
  </cols>
  <sheetData>
    <row r="1" spans="1:6" ht="42.75" customHeight="1" thickBot="1" x14ac:dyDescent="0.25">
      <c r="A1" s="24" t="s">
        <v>10</v>
      </c>
      <c r="B1" s="24"/>
      <c r="C1" s="24"/>
      <c r="D1" s="24"/>
      <c r="E1" s="24"/>
    </row>
    <row r="2" spans="1:6" ht="33" customHeight="1" thickTop="1" thickBot="1" x14ac:dyDescent="0.3">
      <c r="A2" s="25" t="s">
        <v>11</v>
      </c>
      <c r="B2" s="25"/>
      <c r="C2" s="25"/>
      <c r="D2" s="25"/>
      <c r="E2" s="25"/>
    </row>
    <row r="3" spans="1:6" s="22" customFormat="1" ht="35.25" customHeight="1" thickTop="1" x14ac:dyDescent="0.2">
      <c r="A3" s="19"/>
      <c r="B3" s="20" t="s">
        <v>6</v>
      </c>
      <c r="C3" s="20" t="s">
        <v>7</v>
      </c>
      <c r="D3" s="20" t="s">
        <v>0</v>
      </c>
      <c r="E3" s="19" t="s">
        <v>8</v>
      </c>
      <c r="F3" s="21"/>
    </row>
    <row r="4" spans="1:6" ht="24.95" customHeight="1" x14ac:dyDescent="0.2">
      <c r="A4" s="10" t="s">
        <v>5</v>
      </c>
      <c r="B4" s="11">
        <f>11088000-103334</f>
        <v>10984666</v>
      </c>
      <c r="C4" s="11">
        <f>4124000-24900-D4</f>
        <v>3165403.39</v>
      </c>
      <c r="D4" s="11">
        <f>B4*8.5/100</f>
        <v>933696.61</v>
      </c>
      <c r="E4" s="11">
        <f>SUM(B4:D4)</f>
        <v>15083766</v>
      </c>
    </row>
    <row r="5" spans="1:6" ht="24.95" customHeight="1" x14ac:dyDescent="0.2">
      <c r="A5" s="10" t="s">
        <v>4</v>
      </c>
      <c r="B5" s="11">
        <f>12513000-123025</f>
        <v>12389975</v>
      </c>
      <c r="C5" s="11">
        <f>4635000-30266-D5</f>
        <v>3551586.125</v>
      </c>
      <c r="D5" s="11">
        <f>B5*8.5/100</f>
        <v>1053147.875</v>
      </c>
      <c r="E5" s="11">
        <f t="shared" ref="E5:E10" si="0">SUM(B5:D5)</f>
        <v>16994709</v>
      </c>
    </row>
    <row r="6" spans="1:6" ht="24.95" customHeight="1" x14ac:dyDescent="0.2">
      <c r="A6" s="10" t="s">
        <v>1</v>
      </c>
      <c r="B6" s="11">
        <f>5290000-82660</f>
        <v>5207340</v>
      </c>
      <c r="C6" s="11">
        <f>1960000-20000-D6</f>
        <v>1497376.1</v>
      </c>
      <c r="D6" s="11">
        <f t="shared" ref="D6" si="1">B6*8.5/100</f>
        <v>442623.9</v>
      </c>
      <c r="E6" s="11">
        <f t="shared" si="0"/>
        <v>7147340</v>
      </c>
    </row>
    <row r="7" spans="1:6" s="2" customFormat="1" ht="24.95" customHeight="1" x14ac:dyDescent="0.2">
      <c r="A7" s="12" t="s">
        <v>3</v>
      </c>
      <c r="B7" s="13">
        <f>SUM(B4:B6)</f>
        <v>28581981</v>
      </c>
      <c r="C7" s="13">
        <f>SUM(C4:C6)</f>
        <v>8214365.6150000002</v>
      </c>
      <c r="D7" s="13">
        <f>SUM(D4:D6)</f>
        <v>2429468.3849999998</v>
      </c>
      <c r="E7" s="13">
        <f>SUM(B7:D7)</f>
        <v>39225815</v>
      </c>
      <c r="F7" s="7"/>
    </row>
    <row r="8" spans="1:6" ht="24.95" customHeight="1" x14ac:dyDescent="0.2">
      <c r="A8" s="10" t="s">
        <v>2</v>
      </c>
      <c r="B8" s="11">
        <v>11800000</v>
      </c>
      <c r="C8" s="11">
        <f>4563000-D8</f>
        <v>3560000</v>
      </c>
      <c r="D8" s="11">
        <f>B8*8.5/100</f>
        <v>1003000</v>
      </c>
      <c r="E8" s="11">
        <f t="shared" si="0"/>
        <v>16363000</v>
      </c>
    </row>
    <row r="9" spans="1:6" s="2" customFormat="1" ht="24.95" customHeight="1" x14ac:dyDescent="0.2">
      <c r="A9" s="10" t="s">
        <v>16</v>
      </c>
      <c r="B9" s="11">
        <v>213525</v>
      </c>
      <c r="C9" s="11">
        <v>53850</v>
      </c>
      <c r="D9" s="11">
        <f>B9*8.5/100</f>
        <v>18149.625</v>
      </c>
      <c r="E9" s="11">
        <f t="shared" si="0"/>
        <v>285524.625</v>
      </c>
      <c r="F9" s="7"/>
    </row>
    <row r="10" spans="1:6" ht="24.95" customHeight="1" x14ac:dyDescent="0.2">
      <c r="A10" s="10" t="s">
        <v>9</v>
      </c>
      <c r="B10" s="11">
        <v>143080</v>
      </c>
      <c r="C10" s="11">
        <f>58960-D10</f>
        <v>46798.2</v>
      </c>
      <c r="D10" s="11">
        <f>B10*8.5/100</f>
        <v>12161.8</v>
      </c>
      <c r="E10" s="11">
        <f t="shared" si="0"/>
        <v>202040</v>
      </c>
    </row>
    <row r="11" spans="1:6" s="3" customFormat="1" ht="20.100000000000001" customHeight="1" x14ac:dyDescent="0.2">
      <c r="A11" s="12" t="s">
        <v>14</v>
      </c>
      <c r="B11" s="13">
        <f>B7+B8+B9+B10</f>
        <v>40738586</v>
      </c>
      <c r="C11" s="13">
        <f t="shared" ref="C11:E11" si="2">C7+C8+C9+C10</f>
        <v>11875013.814999999</v>
      </c>
      <c r="D11" s="13">
        <f t="shared" si="2"/>
        <v>3462779.8099999996</v>
      </c>
      <c r="E11" s="13">
        <f t="shared" si="2"/>
        <v>56076379.625</v>
      </c>
      <c r="F11" s="5"/>
    </row>
    <row r="16" spans="1:6" x14ac:dyDescent="0.2">
      <c r="A16" s="23" t="s">
        <v>17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0A286-4051-4CA7-8114-38DD9BBE162D}">
  <dimension ref="A1:F16"/>
  <sheetViews>
    <sheetView tabSelected="1" workbookViewId="0">
      <selection activeCell="A16" sqref="A16"/>
    </sheetView>
  </sheetViews>
  <sheetFormatPr defaultRowHeight="12.75" x14ac:dyDescent="0.2"/>
  <cols>
    <col min="1" max="1" width="44.7109375" customWidth="1"/>
    <col min="2" max="3" width="17.5703125" customWidth="1"/>
    <col min="4" max="4" width="13" customWidth="1"/>
    <col min="5" max="5" width="21.140625" customWidth="1"/>
  </cols>
  <sheetData>
    <row r="1" spans="1:6" s="1" customFormat="1" ht="42.75" customHeight="1" thickBot="1" x14ac:dyDescent="0.25">
      <c r="A1" s="24" t="s">
        <v>10</v>
      </c>
      <c r="B1" s="24"/>
      <c r="C1" s="24"/>
      <c r="D1" s="24"/>
      <c r="E1" s="24"/>
      <c r="F1" s="5"/>
    </row>
    <row r="2" spans="1:6" s="1" customFormat="1" ht="33" customHeight="1" thickTop="1" thickBot="1" x14ac:dyDescent="0.3">
      <c r="A2" s="25" t="s">
        <v>12</v>
      </c>
      <c r="B2" s="25"/>
      <c r="C2" s="25"/>
      <c r="D2" s="25"/>
      <c r="E2" s="25"/>
      <c r="F2" s="5"/>
    </row>
    <row r="3" spans="1:6" s="22" customFormat="1" ht="35.25" customHeight="1" thickTop="1" x14ac:dyDescent="0.2">
      <c r="A3" s="19"/>
      <c r="B3" s="20" t="s">
        <v>6</v>
      </c>
      <c r="C3" s="20" t="s">
        <v>7</v>
      </c>
      <c r="D3" s="20" t="s">
        <v>0</v>
      </c>
      <c r="E3" s="19" t="s">
        <v>8</v>
      </c>
      <c r="F3" s="21"/>
    </row>
    <row r="4" spans="1:6" s="15" customFormat="1" ht="24.95" customHeight="1" x14ac:dyDescent="0.2">
      <c r="A4" s="10" t="s">
        <v>5</v>
      </c>
      <c r="B4" s="11">
        <v>10680000</v>
      </c>
      <c r="C4" s="11">
        <f>3980000-D4</f>
        <v>3072200</v>
      </c>
      <c r="D4" s="11">
        <f>B4*8.5/100</f>
        <v>907800</v>
      </c>
      <c r="E4" s="11">
        <f>SUM(B4:D4)</f>
        <v>14660000</v>
      </c>
      <c r="F4" s="14"/>
    </row>
    <row r="5" spans="1:6" s="15" customFormat="1" ht="24.95" customHeight="1" x14ac:dyDescent="0.2">
      <c r="A5" s="10" t="s">
        <v>4</v>
      </c>
      <c r="B5" s="11">
        <v>12000000</v>
      </c>
      <c r="C5" s="11">
        <f>4438000-D5</f>
        <v>3418000</v>
      </c>
      <c r="D5" s="11">
        <f t="shared" ref="D5:D6" si="0">B5*8.5/100</f>
        <v>1020000</v>
      </c>
      <c r="E5" s="11">
        <f t="shared" ref="E5:E6" si="1">SUM(B5:D5)</f>
        <v>16438000</v>
      </c>
      <c r="F5" s="14"/>
    </row>
    <row r="6" spans="1:6" s="15" customFormat="1" ht="24.95" customHeight="1" x14ac:dyDescent="0.2">
      <c r="A6" s="10" t="s">
        <v>1</v>
      </c>
      <c r="B6" s="11">
        <v>5360000</v>
      </c>
      <c r="C6" s="11">
        <f>1990000-D6</f>
        <v>1534400</v>
      </c>
      <c r="D6" s="11">
        <f t="shared" si="0"/>
        <v>455600</v>
      </c>
      <c r="E6" s="11">
        <f t="shared" si="1"/>
        <v>7350000</v>
      </c>
      <c r="F6" s="14"/>
    </row>
    <row r="7" spans="1:6" s="17" customFormat="1" ht="24.95" customHeight="1" x14ac:dyDescent="0.2">
      <c r="A7" s="12" t="s">
        <v>3</v>
      </c>
      <c r="B7" s="13">
        <f>SUM(B4:B6)</f>
        <v>28040000</v>
      </c>
      <c r="C7" s="13">
        <f>SUM(C4:C6)</f>
        <v>8024600</v>
      </c>
      <c r="D7" s="13">
        <f>SUM(D4:D6)</f>
        <v>2383400</v>
      </c>
      <c r="E7" s="13">
        <f>SUM(B7:D7)</f>
        <v>38448000</v>
      </c>
      <c r="F7" s="16"/>
    </row>
    <row r="8" spans="1:6" s="15" customFormat="1" ht="24.95" customHeight="1" x14ac:dyDescent="0.2">
      <c r="A8" s="10" t="s">
        <v>2</v>
      </c>
      <c r="B8" s="11">
        <v>11460000</v>
      </c>
      <c r="C8" s="11">
        <f>4445000-D8</f>
        <v>3470900</v>
      </c>
      <c r="D8" s="11">
        <f>B8*8.5/100</f>
        <v>974100</v>
      </c>
      <c r="E8" s="11">
        <f>SUM(B8:D8)</f>
        <v>15905000</v>
      </c>
      <c r="F8" s="14"/>
    </row>
    <row r="9" spans="1:6" s="17" customFormat="1" ht="24.95" customHeight="1" x14ac:dyDescent="0.2">
      <c r="A9" s="10" t="s">
        <v>16</v>
      </c>
      <c r="B9" s="11">
        <v>215700</v>
      </c>
      <c r="C9" s="11">
        <f>72000-D9</f>
        <v>53665.5</v>
      </c>
      <c r="D9" s="11">
        <f>B9*8.5/100</f>
        <v>18334.5</v>
      </c>
      <c r="E9" s="11">
        <f t="shared" ref="E9:E10" si="2">SUM(B9:D9)</f>
        <v>287700</v>
      </c>
      <c r="F9" s="16"/>
    </row>
    <row r="10" spans="1:6" s="15" customFormat="1" ht="24.95" customHeight="1" x14ac:dyDescent="0.2">
      <c r="A10" s="10" t="s">
        <v>9</v>
      </c>
      <c r="B10" s="11">
        <v>143080</v>
      </c>
      <c r="C10" s="11">
        <f>58960-D10</f>
        <v>46798.2</v>
      </c>
      <c r="D10" s="11">
        <f>B10*8.5/100</f>
        <v>12161.8</v>
      </c>
      <c r="E10" s="11">
        <f t="shared" si="2"/>
        <v>202040</v>
      </c>
      <c r="F10" s="14"/>
    </row>
    <row r="11" spans="1:6" s="18" customFormat="1" ht="20.100000000000001" customHeight="1" x14ac:dyDescent="0.2">
      <c r="A11" s="12" t="s">
        <v>15</v>
      </c>
      <c r="B11" s="13">
        <f>B7+B8+B9+B10</f>
        <v>39858780</v>
      </c>
      <c r="C11" s="13">
        <f t="shared" ref="C11:E11" si="3">C7+C8+C9+C10</f>
        <v>11595963.699999999</v>
      </c>
      <c r="D11" s="13">
        <f t="shared" si="3"/>
        <v>3387996.3</v>
      </c>
      <c r="E11" s="13">
        <f t="shared" si="3"/>
        <v>54842740</v>
      </c>
      <c r="F11" s="14"/>
    </row>
    <row r="16" spans="1:6" x14ac:dyDescent="0.2">
      <c r="A16" s="23" t="s">
        <v>17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D1C74-945D-4CD1-8029-C82E9630595D}">
  <sheetPr>
    <pageSetUpPr fitToPage="1"/>
  </sheetPr>
  <dimension ref="A1:F15"/>
  <sheetViews>
    <sheetView workbookViewId="0">
      <selection activeCell="E8" sqref="E8"/>
    </sheetView>
  </sheetViews>
  <sheetFormatPr defaultRowHeight="11.25" x14ac:dyDescent="0.2"/>
  <cols>
    <col min="1" max="1" width="46.85546875" style="1" customWidth="1"/>
    <col min="2" max="2" width="20" style="3" customWidth="1"/>
    <col min="3" max="3" width="17.5703125" style="3" customWidth="1"/>
    <col min="4" max="4" width="13.42578125" style="3" customWidth="1"/>
    <col min="5" max="5" width="22.42578125" style="1" customWidth="1"/>
    <col min="6" max="6" width="10.85546875" style="5" bestFit="1" customWidth="1"/>
    <col min="7" max="16384" width="9.140625" style="1"/>
  </cols>
  <sheetData>
    <row r="1" spans="1:6" ht="42.75" customHeight="1" thickBot="1" x14ac:dyDescent="0.25">
      <c r="A1" s="24" t="s">
        <v>10</v>
      </c>
      <c r="B1" s="24"/>
      <c r="C1" s="24"/>
      <c r="D1" s="24"/>
      <c r="E1" s="24"/>
    </row>
    <row r="2" spans="1:6" ht="33" customHeight="1" thickTop="1" thickBot="1" x14ac:dyDescent="0.3">
      <c r="A2" s="25" t="s">
        <v>13</v>
      </c>
      <c r="B2" s="25"/>
      <c r="C2" s="25"/>
      <c r="D2" s="25"/>
      <c r="E2" s="25"/>
    </row>
    <row r="3" spans="1:6" s="4" customFormat="1" ht="35.25" customHeight="1" thickTop="1" x14ac:dyDescent="0.2">
      <c r="A3" s="8"/>
      <c r="B3" s="9" t="s">
        <v>6</v>
      </c>
      <c r="C3" s="9" t="s">
        <v>7</v>
      </c>
      <c r="D3" s="9" t="s">
        <v>0</v>
      </c>
      <c r="E3" s="8" t="s">
        <v>8</v>
      </c>
      <c r="F3" s="6"/>
    </row>
    <row r="4" spans="1:6" ht="24.95" customHeight="1" x14ac:dyDescent="0.2">
      <c r="A4" s="10" t="s">
        <v>5</v>
      </c>
      <c r="B4" s="11">
        <v>10292000</v>
      </c>
      <c r="C4" s="11">
        <f>3833000-D4</f>
        <v>2958180</v>
      </c>
      <c r="D4" s="11">
        <f>B4*8.5/100</f>
        <v>874820</v>
      </c>
      <c r="E4" s="11">
        <f>SUM(B4:D4)</f>
        <v>14125000</v>
      </c>
    </row>
    <row r="5" spans="1:6" ht="24.95" customHeight="1" x14ac:dyDescent="0.2">
      <c r="A5" s="10" t="s">
        <v>4</v>
      </c>
      <c r="B5" s="11">
        <v>11705000</v>
      </c>
      <c r="C5" s="11">
        <f>4343000-D5</f>
        <v>3348075</v>
      </c>
      <c r="D5" s="11">
        <f t="shared" ref="D5:D6" si="0">B5*8.5/100</f>
        <v>994925</v>
      </c>
      <c r="E5" s="11">
        <f t="shared" ref="E5:E10" si="1">SUM(B5:D5)</f>
        <v>16048000</v>
      </c>
    </row>
    <row r="6" spans="1:6" ht="24.95" customHeight="1" x14ac:dyDescent="0.2">
      <c r="A6" s="10" t="s">
        <v>1</v>
      </c>
      <c r="B6" s="11">
        <v>4889000</v>
      </c>
      <c r="C6" s="11">
        <f>1815000-D6</f>
        <v>1399435</v>
      </c>
      <c r="D6" s="11">
        <f t="shared" si="0"/>
        <v>415565</v>
      </c>
      <c r="E6" s="11">
        <f t="shared" si="1"/>
        <v>6704000</v>
      </c>
    </row>
    <row r="7" spans="1:6" s="2" customFormat="1" ht="24.95" customHeight="1" x14ac:dyDescent="0.2">
      <c r="A7" s="12" t="s">
        <v>3</v>
      </c>
      <c r="B7" s="13">
        <f>SUM(B4:B6)</f>
        <v>26886000</v>
      </c>
      <c r="C7" s="13">
        <f>SUM(C4:C6)</f>
        <v>7705690</v>
      </c>
      <c r="D7" s="13">
        <f>SUM(D4:D6)</f>
        <v>2285310</v>
      </c>
      <c r="E7" s="13">
        <f>SUM(B7:D7)</f>
        <v>36877000</v>
      </c>
      <c r="F7" s="7"/>
    </row>
    <row r="8" spans="1:6" ht="24.95" customHeight="1" x14ac:dyDescent="0.2">
      <c r="A8" s="10" t="s">
        <v>2</v>
      </c>
      <c r="B8" s="11">
        <v>11364000</v>
      </c>
      <c r="C8" s="11">
        <f>4410000-D8</f>
        <v>3444060</v>
      </c>
      <c r="D8" s="11">
        <f>B8*8.5/100</f>
        <v>965940</v>
      </c>
      <c r="E8" s="11">
        <f t="shared" si="1"/>
        <v>15774000</v>
      </c>
    </row>
    <row r="9" spans="1:6" s="2" customFormat="1" ht="24.95" customHeight="1" x14ac:dyDescent="0.2">
      <c r="A9" s="10" t="s">
        <v>16</v>
      </c>
      <c r="B9" s="11">
        <v>215700</v>
      </c>
      <c r="C9" s="11">
        <f>72000-D9</f>
        <v>53665.5</v>
      </c>
      <c r="D9" s="11">
        <f t="shared" ref="D9" si="2">B9*8.5/100</f>
        <v>18334.5</v>
      </c>
      <c r="E9" s="11">
        <f t="shared" si="1"/>
        <v>287700</v>
      </c>
      <c r="F9" s="7"/>
    </row>
    <row r="10" spans="1:6" ht="24.95" customHeight="1" x14ac:dyDescent="0.2">
      <c r="A10" s="10" t="s">
        <v>9</v>
      </c>
      <c r="B10" s="11">
        <v>143080</v>
      </c>
      <c r="C10" s="11">
        <f>58960-D10</f>
        <v>46798.2</v>
      </c>
      <c r="D10" s="11">
        <f>B10*8.5/100</f>
        <v>12161.8</v>
      </c>
      <c r="E10" s="11">
        <f t="shared" si="1"/>
        <v>202040</v>
      </c>
    </row>
    <row r="11" spans="1:6" s="3" customFormat="1" ht="24.95" customHeight="1" x14ac:dyDescent="0.2">
      <c r="A11" s="12" t="s">
        <v>15</v>
      </c>
      <c r="B11" s="13">
        <f>B7+B8+B9+B10</f>
        <v>38608780</v>
      </c>
      <c r="C11" s="13">
        <f t="shared" ref="C11:E11" si="3">C7+C8+C9+C10</f>
        <v>11250213.699999999</v>
      </c>
      <c r="D11" s="13">
        <f t="shared" si="3"/>
        <v>3281746.3</v>
      </c>
      <c r="E11" s="13">
        <f t="shared" si="3"/>
        <v>53140740</v>
      </c>
      <c r="F11" s="5"/>
    </row>
    <row r="12" spans="1:6" ht="12.75" x14ac:dyDescent="0.2">
      <c r="A12" s="15"/>
      <c r="B12" s="18"/>
      <c r="C12" s="18"/>
      <c r="D12" s="18"/>
      <c r="E12" s="15"/>
    </row>
    <row r="13" spans="1:6" ht="12.75" x14ac:dyDescent="0.2">
      <c r="A13" s="15"/>
      <c r="B13" s="18"/>
      <c r="C13" s="18"/>
      <c r="D13" s="18"/>
      <c r="E13" s="15"/>
    </row>
    <row r="15" spans="1:6" x14ac:dyDescent="0.2">
      <c r="A15" s="23" t="s">
        <v>17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ANNO 2019</vt:lpstr>
      <vt:lpstr>ANNO 2020</vt:lpstr>
      <vt:lpstr>ANNO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 Giovanna</dc:creator>
  <cp:lastModifiedBy>Giovanna De santis</cp:lastModifiedBy>
  <cp:lastPrinted>2019-06-28T08:48:37Z</cp:lastPrinted>
  <dcterms:created xsi:type="dcterms:W3CDTF">2011-09-16T10:08:35Z</dcterms:created>
  <dcterms:modified xsi:type="dcterms:W3CDTF">2019-09-24T08:19:26Z</dcterms:modified>
</cp:coreProperties>
</file>